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" yWindow="870" windowWidth="14175" windowHeight="64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56" i="1"/>
  <c r="P56" s="1"/>
  <c r="C56"/>
  <c r="C55"/>
  <c r="C54"/>
  <c r="C53"/>
  <c r="C52"/>
  <c r="C51"/>
  <c r="P50"/>
  <c r="C50"/>
  <c r="C49"/>
  <c r="C48"/>
  <c r="C47"/>
  <c r="P46"/>
  <c r="O46"/>
  <c r="C46"/>
  <c r="C45"/>
  <c r="C44"/>
  <c r="C43"/>
  <c r="C42"/>
  <c r="C41"/>
  <c r="P40"/>
  <c r="C40"/>
  <c r="C39"/>
  <c r="P38"/>
  <c r="C38"/>
  <c r="C37"/>
  <c r="P36"/>
  <c r="O36"/>
  <c r="C36"/>
  <c r="C35"/>
  <c r="C34"/>
  <c r="P33"/>
  <c r="C33"/>
  <c r="C32"/>
  <c r="O31"/>
  <c r="P31" s="1"/>
  <c r="C31"/>
  <c r="C30"/>
  <c r="P29"/>
  <c r="C29"/>
  <c r="P28"/>
  <c r="C28"/>
  <c r="C27"/>
  <c r="P26"/>
  <c r="C26"/>
  <c r="P25"/>
  <c r="C25"/>
  <c r="P24"/>
  <c r="C24"/>
  <c r="O23"/>
  <c r="P23" s="1"/>
  <c r="C23"/>
  <c r="C22"/>
  <c r="P21"/>
  <c r="C21"/>
  <c r="C20"/>
  <c r="O19"/>
  <c r="P19" s="1"/>
  <c r="C19"/>
  <c r="P18"/>
  <c r="C18"/>
  <c r="P17"/>
  <c r="C17"/>
  <c r="C16"/>
  <c r="C15"/>
  <c r="P14"/>
  <c r="C14"/>
  <c r="C13"/>
  <c r="O12"/>
  <c r="P12" s="1"/>
  <c r="E12"/>
  <c r="C12"/>
  <c r="P11"/>
  <c r="C11"/>
  <c r="O10"/>
  <c r="P10" s="1"/>
  <c r="C10"/>
  <c r="C9"/>
  <c r="O8"/>
  <c r="P8" s="1"/>
  <c r="D8"/>
  <c r="C8"/>
  <c r="O7"/>
  <c r="P7" s="1"/>
  <c r="C7"/>
  <c r="N5"/>
  <c r="M5"/>
  <c r="L5"/>
  <c r="K5"/>
  <c r="J5"/>
  <c r="I5"/>
  <c r="H5"/>
  <c r="G5"/>
  <c r="F5"/>
  <c r="E5"/>
  <c r="D5"/>
  <c r="D6" s="1"/>
  <c r="C5"/>
  <c r="E6" l="1"/>
  <c r="G6"/>
  <c r="I6"/>
  <c r="K6"/>
  <c r="M6"/>
  <c r="F6"/>
  <c r="H6"/>
  <c r="C6" s="1"/>
  <c r="J6"/>
  <c r="L6"/>
  <c r="N6"/>
  <c r="P5"/>
  <c r="O5"/>
</calcChain>
</file>

<file path=xl/sharedStrings.xml><?xml version="1.0" encoding="utf-8"?>
<sst xmlns="http://schemas.openxmlformats.org/spreadsheetml/2006/main" count="74" uniqueCount="74">
  <si>
    <t xml:space="preserve">수종별 가로수 현황 </t>
    <phoneticPr fontId="3" type="noConversion"/>
  </si>
  <si>
    <t xml:space="preserve"> 2014년 01월 01일 기준</t>
    <phoneticPr fontId="3" type="noConversion"/>
  </si>
  <si>
    <t>작성일 : 2013년 12월 31일 기준</t>
    <phoneticPr fontId="3" type="noConversion"/>
  </si>
  <si>
    <t>순번</t>
    <phoneticPr fontId="3" type="noConversion"/>
  </si>
  <si>
    <t>노선명</t>
    <phoneticPr fontId="3" type="noConversion"/>
  </si>
  <si>
    <t>은행
나무</t>
    <phoneticPr fontId="3" type="noConversion"/>
  </si>
  <si>
    <t>버즘
나무</t>
    <phoneticPr fontId="3" type="noConversion"/>
  </si>
  <si>
    <t>느티
나무</t>
    <phoneticPr fontId="3" type="noConversion"/>
  </si>
  <si>
    <t>목백합</t>
    <phoneticPr fontId="3" type="noConversion"/>
  </si>
  <si>
    <t>벚나무</t>
    <phoneticPr fontId="3" type="noConversion"/>
  </si>
  <si>
    <t>메타</t>
    <phoneticPr fontId="3" type="noConversion"/>
  </si>
  <si>
    <t>포플러</t>
    <phoneticPr fontId="3" type="noConversion"/>
  </si>
  <si>
    <t>살구
나무</t>
    <phoneticPr fontId="3" type="noConversion"/>
  </si>
  <si>
    <t>중국
단풍</t>
    <phoneticPr fontId="3" type="noConversion"/>
  </si>
  <si>
    <t>꽃사과</t>
    <phoneticPr fontId="3" type="noConversion"/>
  </si>
  <si>
    <t>감나무</t>
    <phoneticPr fontId="3" type="noConversion"/>
  </si>
  <si>
    <t>수벽</t>
    <phoneticPr fontId="3" type="noConversion"/>
  </si>
  <si>
    <t>비고</t>
    <phoneticPr fontId="3" type="noConversion"/>
  </si>
  <si>
    <t>길이(m)</t>
    <phoneticPr fontId="3" type="noConversion"/>
  </si>
  <si>
    <t>수량</t>
    <phoneticPr fontId="3" type="noConversion"/>
  </si>
  <si>
    <t>50개
노선</t>
    <phoneticPr fontId="3" type="noConversion"/>
  </si>
  <si>
    <t>합계</t>
    <phoneticPr fontId="3" type="noConversion"/>
  </si>
  <si>
    <t>비율(%)</t>
    <phoneticPr fontId="3" type="noConversion"/>
  </si>
  <si>
    <t>경원대로</t>
    <phoneticPr fontId="3" type="noConversion"/>
  </si>
  <si>
    <t>경인로</t>
    <phoneticPr fontId="3" type="noConversion"/>
  </si>
  <si>
    <t>구월남로</t>
    <phoneticPr fontId="3" type="noConversion"/>
  </si>
  <si>
    <t>구월로</t>
    <phoneticPr fontId="3" type="noConversion"/>
  </si>
  <si>
    <t>노적산로</t>
    <phoneticPr fontId="3" type="noConversion"/>
  </si>
  <si>
    <t>독배로</t>
    <phoneticPr fontId="3" type="noConversion"/>
  </si>
  <si>
    <t>독정이로</t>
    <phoneticPr fontId="3" type="noConversion"/>
  </si>
  <si>
    <t>매소홀로</t>
    <phoneticPr fontId="3" type="noConversion"/>
  </si>
  <si>
    <t>문화로</t>
    <phoneticPr fontId="3" type="noConversion"/>
  </si>
  <si>
    <t>미추로</t>
    <phoneticPr fontId="3" type="noConversion"/>
  </si>
  <si>
    <t>미추홀대로</t>
    <phoneticPr fontId="3" type="noConversion"/>
  </si>
  <si>
    <t>방축로</t>
    <phoneticPr fontId="3" type="noConversion"/>
  </si>
  <si>
    <t>봉수대로</t>
    <phoneticPr fontId="3" type="noConversion"/>
  </si>
  <si>
    <t>사미어린이공원 진입로</t>
    <phoneticPr fontId="3" type="noConversion"/>
  </si>
  <si>
    <t>샛골로</t>
    <phoneticPr fontId="3" type="noConversion"/>
  </si>
  <si>
    <t>석바위로</t>
    <phoneticPr fontId="3" type="noConversion"/>
  </si>
  <si>
    <t>석정로</t>
    <phoneticPr fontId="3" type="noConversion"/>
  </si>
  <si>
    <t>소성로</t>
    <phoneticPr fontId="3" type="noConversion"/>
  </si>
  <si>
    <t>송림로</t>
    <phoneticPr fontId="3" type="noConversion"/>
  </si>
  <si>
    <t>수봉남로</t>
    <phoneticPr fontId="3" type="noConversion"/>
  </si>
  <si>
    <t>수봉로</t>
    <phoneticPr fontId="3" type="noConversion"/>
  </si>
  <si>
    <t>수봉북로</t>
    <phoneticPr fontId="3" type="noConversion"/>
  </si>
  <si>
    <t>숙골로</t>
    <phoneticPr fontId="3" type="noConversion"/>
  </si>
  <si>
    <t>숭의로터리주변</t>
    <phoneticPr fontId="3" type="noConversion"/>
  </si>
  <si>
    <t>아암대로</t>
    <phoneticPr fontId="3" type="noConversion"/>
  </si>
  <si>
    <t>연남로</t>
    <phoneticPr fontId="3" type="noConversion"/>
  </si>
  <si>
    <t>염전로</t>
    <phoneticPr fontId="3" type="noConversion"/>
  </si>
  <si>
    <t>예술로</t>
    <phoneticPr fontId="3" type="noConversion"/>
  </si>
  <si>
    <t>6공단내도로</t>
    <phoneticPr fontId="3" type="noConversion"/>
  </si>
  <si>
    <t>인주대로</t>
    <phoneticPr fontId="3" type="noConversion"/>
  </si>
  <si>
    <t>인중로</t>
    <phoneticPr fontId="3" type="noConversion"/>
  </si>
  <si>
    <t>인하로</t>
    <phoneticPr fontId="3" type="noConversion"/>
  </si>
  <si>
    <t>자동차정비단지</t>
    <phoneticPr fontId="3" type="noConversion"/>
  </si>
  <si>
    <t>장고개로</t>
    <phoneticPr fontId="3" type="noConversion"/>
  </si>
  <si>
    <t>장고개로42내 노선</t>
    <phoneticPr fontId="3" type="noConversion"/>
  </si>
  <si>
    <t>장천로</t>
    <phoneticPr fontId="3" type="noConversion"/>
  </si>
  <si>
    <t>제일로</t>
    <phoneticPr fontId="3" type="noConversion"/>
  </si>
  <si>
    <t>주승로</t>
    <phoneticPr fontId="3" type="noConversion"/>
  </si>
  <si>
    <t>주안동로</t>
    <phoneticPr fontId="3" type="noConversion"/>
  </si>
  <si>
    <t>주안로</t>
    <phoneticPr fontId="3" type="noConversion"/>
  </si>
  <si>
    <t>주안서로</t>
    <phoneticPr fontId="3" type="noConversion"/>
  </si>
  <si>
    <t>주안중로</t>
    <phoneticPr fontId="3" type="noConversion"/>
  </si>
  <si>
    <t>주염로</t>
    <phoneticPr fontId="3" type="noConversion"/>
  </si>
  <si>
    <t>참외전로</t>
    <phoneticPr fontId="3" type="noConversion"/>
  </si>
  <si>
    <t>토지금고내노선</t>
    <phoneticPr fontId="3" type="noConversion"/>
  </si>
  <si>
    <t>평화시장 앞</t>
    <phoneticPr fontId="3" type="noConversion"/>
  </si>
  <si>
    <t>학국폴리텍Ⅱ대학    남인천캠퍼스주변    도로(제재로 뒷길)</t>
    <phoneticPr fontId="3" type="noConversion"/>
  </si>
  <si>
    <t>학익동신동a</t>
    <phoneticPr fontId="3" type="noConversion"/>
  </si>
  <si>
    <t>학익소로</t>
    <phoneticPr fontId="3" type="noConversion"/>
  </si>
  <si>
    <t>한나루로</t>
    <phoneticPr fontId="3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</si>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</sst>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_);[Red]\(0\)"/>
    <numFmt numFmtId="178" formatCode="0.00_);[Red]\(0.00\)"/>
  </numFmts>
  <fonts count="7">
    <font>
      <sz val="11"/>
      <color theme="1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left" vertical="center" indent="1"/>
    </xf>
    <xf numFmtId="176" fontId="0" fillId="4" borderId="18" xfId="0" applyNumberFormat="1" applyFont="1" applyFill="1" applyBorder="1" applyAlignment="1">
      <alignment vertical="center"/>
    </xf>
    <xf numFmtId="176" fontId="0" fillId="4" borderId="19" xfId="0" applyNumberFormat="1" applyFont="1" applyFill="1" applyBorder="1" applyAlignment="1">
      <alignment horizontal="right" vertical="center"/>
    </xf>
    <xf numFmtId="176" fontId="0" fillId="4" borderId="20" xfId="0" applyNumberFormat="1" applyFont="1" applyFill="1" applyBorder="1" applyAlignment="1">
      <alignment horizontal="right" vertical="center"/>
    </xf>
    <xf numFmtId="176" fontId="0" fillId="4" borderId="21" xfId="0" applyNumberFormat="1" applyFont="1" applyFill="1" applyBorder="1" applyAlignment="1">
      <alignment horizontal="right" vertical="center"/>
    </xf>
    <xf numFmtId="176" fontId="0" fillId="4" borderId="22" xfId="0" applyNumberFormat="1" applyFont="1" applyFill="1" applyBorder="1" applyAlignment="1">
      <alignment horizontal="right" vertical="center"/>
    </xf>
    <xf numFmtId="176" fontId="4" fillId="4" borderId="23" xfId="0" applyNumberFormat="1" applyFont="1" applyFill="1" applyBorder="1" applyAlignment="1">
      <alignment horizontal="right" vertical="center"/>
    </xf>
    <xf numFmtId="176" fontId="0" fillId="4" borderId="24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left" vertical="center" indent="1"/>
    </xf>
    <xf numFmtId="177" fontId="0" fillId="4" borderId="26" xfId="0" applyNumberFormat="1" applyFont="1" applyFill="1" applyBorder="1" applyAlignment="1">
      <alignment vertical="center"/>
    </xf>
    <xf numFmtId="178" fontId="0" fillId="4" borderId="27" xfId="0" applyNumberFormat="1" applyFont="1" applyFill="1" applyBorder="1" applyAlignment="1">
      <alignment horizontal="right" vertical="center"/>
    </xf>
    <xf numFmtId="178" fontId="0" fillId="4" borderId="28" xfId="0" applyNumberFormat="1" applyFont="1" applyFill="1" applyBorder="1" applyAlignment="1">
      <alignment horizontal="right" vertical="center"/>
    </xf>
    <xf numFmtId="178" fontId="0" fillId="4" borderId="30" xfId="0" applyNumberFormat="1" applyFont="1" applyFill="1" applyBorder="1" applyAlignment="1">
      <alignment horizontal="right" vertical="center"/>
    </xf>
    <xf numFmtId="178" fontId="0" fillId="4" borderId="29" xfId="0" applyNumberFormat="1" applyFont="1" applyFill="1" applyBorder="1" applyAlignment="1">
      <alignment horizontal="right" vertical="center"/>
    </xf>
    <xf numFmtId="178" fontId="0" fillId="4" borderId="31" xfId="0" applyNumberFormat="1" applyFont="1" applyFill="1" applyBorder="1" applyAlignment="1">
      <alignment horizontal="right" vertical="center"/>
    </xf>
    <xf numFmtId="0" fontId="0" fillId="0" borderId="25" xfId="0" applyFont="1" applyBorder="1" applyAlignment="1">
      <alignment horizontal="center" vertical="center"/>
    </xf>
    <xf numFmtId="0" fontId="0" fillId="5" borderId="26" xfId="0" applyFont="1" applyFill="1" applyBorder="1" applyAlignment="1">
      <alignment horizontal="left" vertical="center" indent="1"/>
    </xf>
    <xf numFmtId="176" fontId="0" fillId="0" borderId="26" xfId="0" applyNumberFormat="1" applyFont="1" applyFill="1" applyBorder="1" applyAlignment="1">
      <alignment vertical="center"/>
    </xf>
    <xf numFmtId="176" fontId="0" fillId="0" borderId="27" xfId="0" applyNumberFormat="1" applyFont="1" applyFill="1" applyBorder="1" applyAlignment="1">
      <alignment horizontal="right" vertical="center"/>
    </xf>
    <xf numFmtId="176" fontId="0" fillId="0" borderId="28" xfId="0" applyNumberFormat="1" applyFont="1" applyFill="1" applyBorder="1" applyAlignment="1">
      <alignment horizontal="right" vertical="center"/>
    </xf>
    <xf numFmtId="176" fontId="0" fillId="0" borderId="30" xfId="0" applyNumberFormat="1" applyFont="1" applyFill="1" applyBorder="1" applyAlignment="1">
      <alignment horizontal="right" vertical="center"/>
    </xf>
    <xf numFmtId="176" fontId="0" fillId="0" borderId="29" xfId="0" applyNumberFormat="1" applyFont="1" applyFill="1" applyBorder="1" applyAlignment="1">
      <alignment horizontal="right" vertical="center"/>
    </xf>
    <xf numFmtId="176" fontId="0" fillId="0" borderId="31" xfId="0" applyNumberFormat="1" applyFont="1" applyFill="1" applyBorder="1" applyAlignment="1">
      <alignment horizontal="right" vertical="center"/>
    </xf>
    <xf numFmtId="176" fontId="0" fillId="0" borderId="27" xfId="0" applyNumberFormat="1" applyFont="1" applyBorder="1" applyAlignment="1">
      <alignment horizontal="right" vertical="center"/>
    </xf>
    <xf numFmtId="176" fontId="0" fillId="0" borderId="28" xfId="0" applyNumberFormat="1" applyFont="1" applyBorder="1" applyAlignment="1">
      <alignment horizontal="right" vertical="center"/>
    </xf>
    <xf numFmtId="176" fontId="0" fillId="0" borderId="30" xfId="0" applyNumberFormat="1" applyFont="1" applyBorder="1" applyAlignment="1">
      <alignment horizontal="right" vertical="center"/>
    </xf>
    <xf numFmtId="176" fontId="0" fillId="0" borderId="31" xfId="0" applyNumberFormat="1" applyFont="1" applyBorder="1" applyAlignment="1">
      <alignment horizontal="right" vertical="center"/>
    </xf>
    <xf numFmtId="176" fontId="0" fillId="0" borderId="29" xfId="0" applyNumberFormat="1" applyFont="1" applyBorder="1" applyAlignment="1">
      <alignment horizontal="right" vertical="center"/>
    </xf>
    <xf numFmtId="0" fontId="0" fillId="5" borderId="26" xfId="0" applyFont="1" applyFill="1" applyBorder="1" applyAlignment="1">
      <alignment horizontal="left" vertical="center" indent="1" shrinkToFit="1"/>
    </xf>
    <xf numFmtId="176" fontId="0" fillId="0" borderId="27" xfId="0" applyNumberFormat="1" applyFont="1" applyBorder="1" applyAlignment="1">
      <alignment vertical="center"/>
    </xf>
    <xf numFmtId="176" fontId="0" fillId="0" borderId="28" xfId="0" applyNumberFormat="1" applyFont="1" applyBorder="1" applyAlignment="1">
      <alignment vertical="center"/>
    </xf>
    <xf numFmtId="176" fontId="0" fillId="0" borderId="30" xfId="0" applyNumberFormat="1" applyFont="1" applyBorder="1" applyAlignment="1">
      <alignment vertical="center"/>
    </xf>
    <xf numFmtId="176" fontId="0" fillId="0" borderId="29" xfId="0" applyNumberFormat="1" applyFont="1" applyFill="1" applyBorder="1" applyAlignment="1">
      <alignment vertical="center"/>
    </xf>
    <xf numFmtId="176" fontId="0" fillId="0" borderId="31" xfId="0" applyNumberFormat="1" applyFont="1" applyBorder="1" applyAlignment="1">
      <alignment vertical="center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32" xfId="0" applyFont="1" applyBorder="1" applyAlignment="1">
      <alignment horizontal="center" vertical="center"/>
    </xf>
    <xf numFmtId="0" fontId="0" fillId="5" borderId="33" xfId="0" applyFont="1" applyFill="1" applyBorder="1" applyAlignment="1">
      <alignment horizontal="left" vertical="center" indent="1"/>
    </xf>
    <xf numFmtId="176" fontId="0" fillId="0" borderId="33" xfId="0" applyNumberFormat="1" applyFont="1" applyFill="1" applyBorder="1" applyAlignment="1">
      <alignment vertical="center"/>
    </xf>
    <xf numFmtId="176" fontId="0" fillId="0" borderId="34" xfId="0" applyNumberFormat="1" applyFont="1" applyBorder="1" applyAlignment="1">
      <alignment horizontal="right" vertical="center"/>
    </xf>
    <xf numFmtId="176" fontId="0" fillId="0" borderId="35" xfId="0" applyNumberFormat="1" applyFont="1" applyBorder="1" applyAlignment="1">
      <alignment horizontal="right" vertical="center"/>
    </xf>
    <xf numFmtId="176" fontId="0" fillId="0" borderId="36" xfId="0" applyNumberFormat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horizontal="right" vertical="center"/>
    </xf>
    <xf numFmtId="176" fontId="0" fillId="0" borderId="36" xfId="0" applyNumberFormat="1" applyFont="1" applyFill="1" applyBorder="1" applyAlignment="1">
      <alignment horizontal="right" vertical="center"/>
    </xf>
    <xf numFmtId="176" fontId="0" fillId="0" borderId="37" xfId="0" applyNumberFormat="1" applyFont="1" applyBorder="1" applyAlignment="1">
      <alignment horizontal="right" vertical="center"/>
    </xf>
    <xf numFmtId="176" fontId="4" fillId="0" borderId="0" xfId="0" applyNumberFormat="1" applyFont="1" applyFill="1" applyAlignment="1">
      <alignment vertical="center"/>
    </xf>
    <xf numFmtId="178" fontId="4" fillId="0" borderId="0" xfId="0" applyNumberFormat="1" applyFont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57"/>
  <sheetViews>
    <sheetView tabSelected="1" workbookViewId="0">
      <selection activeCell="A61" sqref="A61"/>
    </sheetView>
  </sheetViews>
  <sheetFormatPr defaultRowHeight="12"/>
  <cols>
    <col min="1" max="17" width="9" style="3"/>
    <col min="18" max="39" width="9" style="2"/>
    <col min="40" max="16384" width="9" style="3"/>
  </cols>
  <sheetData>
    <row r="1" spans="1:39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39" ht="12.75" thickBot="1"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6" t="s">
        <v>1</v>
      </c>
      <c r="O2" s="6"/>
      <c r="P2" s="7" t="s">
        <v>2</v>
      </c>
      <c r="Q2" s="4"/>
    </row>
    <row r="3" spans="1:39" s="18" customFormat="1" ht="16.5">
      <c r="A3" s="8" t="s">
        <v>3</v>
      </c>
      <c r="B3" s="9" t="s">
        <v>4</v>
      </c>
      <c r="C3" s="9">
        <v>2014</v>
      </c>
      <c r="D3" s="10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1" t="s">
        <v>12</v>
      </c>
      <c r="L3" s="11" t="s">
        <v>13</v>
      </c>
      <c r="M3" s="12" t="s">
        <v>14</v>
      </c>
      <c r="N3" s="13" t="s">
        <v>15</v>
      </c>
      <c r="O3" s="14" t="s">
        <v>16</v>
      </c>
      <c r="P3" s="15"/>
      <c r="Q3" s="16" t="s">
        <v>17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s="18" customFormat="1" ht="17.25" thickBot="1">
      <c r="A4" s="19"/>
      <c r="B4" s="20"/>
      <c r="C4" s="20"/>
      <c r="D4" s="21"/>
      <c r="E4" s="22"/>
      <c r="F4" s="22"/>
      <c r="G4" s="23"/>
      <c r="H4" s="23"/>
      <c r="I4" s="23"/>
      <c r="J4" s="23"/>
      <c r="K4" s="22"/>
      <c r="L4" s="22"/>
      <c r="M4" s="23"/>
      <c r="N4" s="24"/>
      <c r="O4" s="25" t="s">
        <v>18</v>
      </c>
      <c r="P4" s="26" t="s">
        <v>19</v>
      </c>
      <c r="Q4" s="2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s="38" customFormat="1" ht="16.5">
      <c r="A5" s="28" t="s">
        <v>20</v>
      </c>
      <c r="B5" s="29" t="s">
        <v>21</v>
      </c>
      <c r="C5" s="30">
        <f t="shared" ref="C5:P5" si="0">SUM(C7:C56)</f>
        <v>14511</v>
      </c>
      <c r="D5" s="31">
        <f t="shared" si="0"/>
        <v>8412</v>
      </c>
      <c r="E5" s="32">
        <f t="shared" si="0"/>
        <v>2093</v>
      </c>
      <c r="F5" s="32">
        <f t="shared" si="0"/>
        <v>1244</v>
      </c>
      <c r="G5" s="32">
        <f t="shared" si="0"/>
        <v>203</v>
      </c>
      <c r="H5" s="32">
        <f t="shared" si="0"/>
        <v>1090</v>
      </c>
      <c r="I5" s="32">
        <f t="shared" si="0"/>
        <v>1155</v>
      </c>
      <c r="J5" s="32">
        <f t="shared" si="0"/>
        <v>24</v>
      </c>
      <c r="K5" s="32">
        <f t="shared" si="0"/>
        <v>66</v>
      </c>
      <c r="L5" s="32">
        <f t="shared" si="0"/>
        <v>46</v>
      </c>
      <c r="M5" s="32">
        <f t="shared" si="0"/>
        <v>38</v>
      </c>
      <c r="N5" s="33">
        <f t="shared" si="0"/>
        <v>140</v>
      </c>
      <c r="O5" s="34">
        <f t="shared" si="0"/>
        <v>18723.8</v>
      </c>
      <c r="P5" s="35">
        <f t="shared" si="0"/>
        <v>299579</v>
      </c>
      <c r="Q5" s="36"/>
      <c r="R5" s="3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s="38" customFormat="1" ht="16.5">
      <c r="A6" s="39"/>
      <c r="B6" s="40" t="s">
        <v>22</v>
      </c>
      <c r="C6" s="41">
        <f t="shared" ref="C6:C56" si="1">SUM(D6:N6)</f>
        <v>100.00000000000001</v>
      </c>
      <c r="D6" s="42">
        <f>(D5/C5)*100</f>
        <v>57.969816001653918</v>
      </c>
      <c r="E6" s="43">
        <f>(E5/C5)*100</f>
        <v>14.423540762180414</v>
      </c>
      <c r="F6" s="43">
        <f>(F5/C5)*100</f>
        <v>8.5728068361932319</v>
      </c>
      <c r="G6" s="43">
        <f>(G5/C5)*100</f>
        <v>1.3989387361312107</v>
      </c>
      <c r="H6" s="43">
        <f>(H5/C5)*100</f>
        <v>7.5115429674040373</v>
      </c>
      <c r="I6" s="43">
        <f>(I5/C5)*100</f>
        <v>7.9594790159189577</v>
      </c>
      <c r="J6" s="43">
        <f>(J5/C5)*100</f>
        <v>0.16539177175935496</v>
      </c>
      <c r="K6" s="43">
        <f>(K5/C5)*100</f>
        <v>0.45482737233822612</v>
      </c>
      <c r="L6" s="43">
        <f>(L5/C5)*100</f>
        <v>0.31700089587209707</v>
      </c>
      <c r="M6" s="43">
        <f>(M5/C5)*100</f>
        <v>0.26187030528564537</v>
      </c>
      <c r="N6" s="44">
        <f>(N5/C5)*100</f>
        <v>0.964785335262904</v>
      </c>
      <c r="O6" s="45"/>
      <c r="P6" s="45"/>
      <c r="Q6" s="46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s="38" customFormat="1" ht="16.5">
      <c r="A7" s="47">
        <v>1</v>
      </c>
      <c r="B7" s="48" t="s">
        <v>23</v>
      </c>
      <c r="C7" s="49">
        <f t="shared" si="1"/>
        <v>656</v>
      </c>
      <c r="D7" s="50">
        <v>401</v>
      </c>
      <c r="E7" s="51">
        <v>146</v>
      </c>
      <c r="F7" s="51">
        <v>43</v>
      </c>
      <c r="G7" s="51"/>
      <c r="H7" s="51"/>
      <c r="I7" s="51"/>
      <c r="J7" s="51"/>
      <c r="K7" s="51">
        <v>66</v>
      </c>
      <c r="L7" s="51"/>
      <c r="M7" s="51"/>
      <c r="N7" s="52"/>
      <c r="O7" s="53">
        <f>1134-6-2.5</f>
        <v>1125.5</v>
      </c>
      <c r="P7" s="53">
        <f>INT(O7*16)</f>
        <v>18008</v>
      </c>
      <c r="Q7" s="54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s="38" customFormat="1" ht="16.5">
      <c r="A8" s="47">
        <v>2</v>
      </c>
      <c r="B8" s="48" t="s">
        <v>24</v>
      </c>
      <c r="C8" s="49">
        <f t="shared" si="1"/>
        <v>737</v>
      </c>
      <c r="D8" s="55">
        <f>193+1</f>
        <v>194</v>
      </c>
      <c r="E8" s="51">
        <v>421</v>
      </c>
      <c r="F8" s="56"/>
      <c r="G8" s="56">
        <v>122</v>
      </c>
      <c r="H8" s="56"/>
      <c r="I8" s="56"/>
      <c r="J8" s="56"/>
      <c r="K8" s="56"/>
      <c r="L8" s="56"/>
      <c r="M8" s="56"/>
      <c r="N8" s="57"/>
      <c r="O8" s="53">
        <f>1974-28-17.5-3.2</f>
        <v>1925.3</v>
      </c>
      <c r="P8" s="53">
        <f>INT(O8*16)</f>
        <v>30804</v>
      </c>
      <c r="Q8" s="58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</row>
    <row r="9" spans="1:39" s="38" customFormat="1" ht="16.5">
      <c r="A9" s="47">
        <v>3</v>
      </c>
      <c r="B9" s="48" t="s">
        <v>25</v>
      </c>
      <c r="C9" s="49">
        <f t="shared" si="1"/>
        <v>103</v>
      </c>
      <c r="D9" s="55">
        <v>55</v>
      </c>
      <c r="E9" s="56"/>
      <c r="F9" s="56"/>
      <c r="G9" s="56"/>
      <c r="H9" s="56"/>
      <c r="I9" s="56"/>
      <c r="J9" s="56"/>
      <c r="K9" s="56"/>
      <c r="L9" s="56"/>
      <c r="M9" s="56"/>
      <c r="N9" s="57">
        <v>48</v>
      </c>
      <c r="O9" s="53"/>
      <c r="P9" s="59"/>
      <c r="Q9" s="58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</row>
    <row r="10" spans="1:39" s="38" customFormat="1" ht="16.5">
      <c r="A10" s="47">
        <v>4</v>
      </c>
      <c r="B10" s="48" t="s">
        <v>26</v>
      </c>
      <c r="C10" s="49">
        <f t="shared" si="1"/>
        <v>64</v>
      </c>
      <c r="D10" s="55">
        <v>9</v>
      </c>
      <c r="E10" s="56"/>
      <c r="F10" s="56"/>
      <c r="G10" s="56">
        <v>55</v>
      </c>
      <c r="H10" s="56"/>
      <c r="I10" s="56"/>
      <c r="J10" s="56"/>
      <c r="K10" s="56"/>
      <c r="L10" s="56"/>
      <c r="M10" s="56"/>
      <c r="N10" s="57"/>
      <c r="O10" s="53">
        <f>179-5</f>
        <v>174</v>
      </c>
      <c r="P10" s="53">
        <f>INT(O10*16)</f>
        <v>2784</v>
      </c>
      <c r="Q10" s="58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</row>
    <row r="11" spans="1:39" s="38" customFormat="1" ht="16.5">
      <c r="A11" s="47">
        <v>5</v>
      </c>
      <c r="B11" s="48" t="s">
        <v>27</v>
      </c>
      <c r="C11" s="49">
        <f t="shared" si="1"/>
        <v>229</v>
      </c>
      <c r="D11" s="55">
        <v>20</v>
      </c>
      <c r="E11" s="56"/>
      <c r="F11" s="56">
        <v>25</v>
      </c>
      <c r="G11" s="56"/>
      <c r="H11" s="56">
        <v>51</v>
      </c>
      <c r="I11" s="56">
        <v>87</v>
      </c>
      <c r="J11" s="56"/>
      <c r="K11" s="56"/>
      <c r="L11" s="56">
        <v>46</v>
      </c>
      <c r="M11" s="56"/>
      <c r="N11" s="57"/>
      <c r="O11" s="53">
        <v>50</v>
      </c>
      <c r="P11" s="53">
        <f>INT(O11*16)</f>
        <v>800</v>
      </c>
      <c r="Q11" s="58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</row>
    <row r="12" spans="1:39" s="38" customFormat="1" ht="16.5">
      <c r="A12" s="47">
        <v>6</v>
      </c>
      <c r="B12" s="48" t="s">
        <v>28</v>
      </c>
      <c r="C12" s="49">
        <f t="shared" si="1"/>
        <v>542</v>
      </c>
      <c r="D12" s="55">
        <v>315</v>
      </c>
      <c r="E12" s="56">
        <f>228-44</f>
        <v>184</v>
      </c>
      <c r="F12" s="56">
        <v>22</v>
      </c>
      <c r="G12" s="56"/>
      <c r="H12" s="56"/>
      <c r="I12" s="56"/>
      <c r="J12" s="56">
        <v>21</v>
      </c>
      <c r="K12" s="56"/>
      <c r="L12" s="56"/>
      <c r="M12" s="56"/>
      <c r="N12" s="57"/>
      <c r="O12" s="53">
        <f>1313-70</f>
        <v>1243</v>
      </c>
      <c r="P12" s="53">
        <f>INT(O12*16)</f>
        <v>19888</v>
      </c>
      <c r="Q12" s="58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</row>
    <row r="13" spans="1:39" s="38" customFormat="1" ht="16.5">
      <c r="A13" s="47">
        <v>7</v>
      </c>
      <c r="B13" s="48" t="s">
        <v>29</v>
      </c>
      <c r="C13" s="49">
        <f t="shared" si="1"/>
        <v>152</v>
      </c>
      <c r="D13" s="55">
        <v>128</v>
      </c>
      <c r="E13" s="56">
        <v>24</v>
      </c>
      <c r="F13" s="56"/>
      <c r="G13" s="56"/>
      <c r="H13" s="56"/>
      <c r="I13" s="56"/>
      <c r="J13" s="56"/>
      <c r="K13" s="56"/>
      <c r="L13" s="56"/>
      <c r="M13" s="56"/>
      <c r="N13" s="57"/>
      <c r="O13" s="53"/>
      <c r="P13" s="59"/>
      <c r="Q13" s="58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</row>
    <row r="14" spans="1:39" s="38" customFormat="1" ht="16.5">
      <c r="A14" s="47">
        <v>8</v>
      </c>
      <c r="B14" s="48" t="s">
        <v>30</v>
      </c>
      <c r="C14" s="49">
        <f t="shared" si="1"/>
        <v>1059</v>
      </c>
      <c r="D14" s="55">
        <v>218</v>
      </c>
      <c r="E14" s="56">
        <v>77</v>
      </c>
      <c r="F14" s="56">
        <v>380</v>
      </c>
      <c r="G14" s="56"/>
      <c r="H14" s="56">
        <v>176</v>
      </c>
      <c r="I14" s="56">
        <v>208</v>
      </c>
      <c r="J14" s="56"/>
      <c r="K14" s="56"/>
      <c r="L14" s="56"/>
      <c r="M14" s="56"/>
      <c r="N14" s="57"/>
      <c r="O14" s="53">
        <v>657</v>
      </c>
      <c r="P14" s="53">
        <f>INT(O14*16)</f>
        <v>10512</v>
      </c>
      <c r="Q14" s="58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</row>
    <row r="15" spans="1:39" s="38" customFormat="1" ht="16.5">
      <c r="A15" s="47">
        <v>9</v>
      </c>
      <c r="B15" s="48" t="s">
        <v>31</v>
      </c>
      <c r="C15" s="49">
        <f t="shared" si="1"/>
        <v>107</v>
      </c>
      <c r="D15" s="55"/>
      <c r="E15" s="56"/>
      <c r="F15" s="56">
        <v>107</v>
      </c>
      <c r="G15" s="56"/>
      <c r="H15" s="56"/>
      <c r="I15" s="56"/>
      <c r="J15" s="56"/>
      <c r="K15" s="56"/>
      <c r="L15" s="56"/>
      <c r="M15" s="56"/>
      <c r="N15" s="57"/>
      <c r="O15" s="53"/>
      <c r="P15" s="59"/>
      <c r="Q15" s="58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</row>
    <row r="16" spans="1:39" s="38" customFormat="1" ht="16.5">
      <c r="A16" s="47">
        <v>10</v>
      </c>
      <c r="B16" s="48" t="s">
        <v>32</v>
      </c>
      <c r="C16" s="49">
        <f t="shared" si="1"/>
        <v>114</v>
      </c>
      <c r="D16" s="55">
        <v>114</v>
      </c>
      <c r="E16" s="56"/>
      <c r="F16" s="56"/>
      <c r="G16" s="56"/>
      <c r="H16" s="56"/>
      <c r="I16" s="56"/>
      <c r="J16" s="56"/>
      <c r="K16" s="56"/>
      <c r="L16" s="56"/>
      <c r="M16" s="56"/>
      <c r="N16" s="57"/>
      <c r="O16" s="53"/>
      <c r="P16" s="59"/>
      <c r="Q16" s="58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1:39" s="38" customFormat="1" ht="16.5">
      <c r="A17" s="47">
        <v>11</v>
      </c>
      <c r="B17" s="48" t="s">
        <v>33</v>
      </c>
      <c r="C17" s="49">
        <f t="shared" si="1"/>
        <v>454</v>
      </c>
      <c r="D17" s="55">
        <v>290</v>
      </c>
      <c r="E17" s="56"/>
      <c r="F17" s="56">
        <v>162</v>
      </c>
      <c r="G17" s="56"/>
      <c r="H17" s="56"/>
      <c r="I17" s="56"/>
      <c r="J17" s="56"/>
      <c r="K17" s="56"/>
      <c r="L17" s="56"/>
      <c r="M17" s="56"/>
      <c r="N17" s="57">
        <v>2</v>
      </c>
      <c r="O17" s="53">
        <v>712</v>
      </c>
      <c r="P17" s="53">
        <f>INT(O17*16)</f>
        <v>11392</v>
      </c>
      <c r="Q17" s="58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39" s="38" customFormat="1" ht="16.5">
      <c r="A18" s="47">
        <v>12</v>
      </c>
      <c r="B18" s="48" t="s">
        <v>34</v>
      </c>
      <c r="C18" s="49">
        <f t="shared" si="1"/>
        <v>291</v>
      </c>
      <c r="D18" s="55"/>
      <c r="E18" s="56"/>
      <c r="F18" s="56">
        <v>291</v>
      </c>
      <c r="G18" s="56"/>
      <c r="H18" s="56"/>
      <c r="I18" s="56"/>
      <c r="J18" s="56"/>
      <c r="K18" s="56"/>
      <c r="L18" s="56"/>
      <c r="M18" s="56"/>
      <c r="N18" s="57"/>
      <c r="O18" s="53">
        <v>967</v>
      </c>
      <c r="P18" s="53">
        <f>INT(O18*16)</f>
        <v>15472</v>
      </c>
      <c r="Q18" s="58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</row>
    <row r="19" spans="1:39" s="38" customFormat="1" ht="16.5">
      <c r="A19" s="47">
        <v>13</v>
      </c>
      <c r="B19" s="48" t="s">
        <v>35</v>
      </c>
      <c r="C19" s="49">
        <f t="shared" si="1"/>
        <v>157</v>
      </c>
      <c r="D19" s="55">
        <v>120</v>
      </c>
      <c r="E19" s="56"/>
      <c r="F19" s="56"/>
      <c r="G19" s="56"/>
      <c r="H19" s="56"/>
      <c r="I19" s="56">
        <v>37</v>
      </c>
      <c r="J19" s="56"/>
      <c r="K19" s="56"/>
      <c r="L19" s="56"/>
      <c r="M19" s="56"/>
      <c r="N19" s="57"/>
      <c r="O19" s="53">
        <f>663-11</f>
        <v>652</v>
      </c>
      <c r="P19" s="53">
        <f>INT(O19*16)</f>
        <v>10432</v>
      </c>
      <c r="Q19" s="58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</row>
    <row r="20" spans="1:39" s="38" customFormat="1" ht="16.5">
      <c r="A20" s="47">
        <v>14</v>
      </c>
      <c r="B20" s="60" t="s">
        <v>36</v>
      </c>
      <c r="C20" s="49">
        <f t="shared" si="1"/>
        <v>61</v>
      </c>
      <c r="D20" s="55">
        <v>61</v>
      </c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53"/>
      <c r="P20" s="59"/>
      <c r="Q20" s="58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</row>
    <row r="21" spans="1:39" s="38" customFormat="1" ht="16.5">
      <c r="A21" s="47">
        <v>15</v>
      </c>
      <c r="B21" s="48" t="s">
        <v>37</v>
      </c>
      <c r="C21" s="49">
        <f t="shared" si="1"/>
        <v>42</v>
      </c>
      <c r="D21" s="55">
        <v>40</v>
      </c>
      <c r="E21" s="56">
        <v>2</v>
      </c>
      <c r="F21" s="56"/>
      <c r="G21" s="56"/>
      <c r="H21" s="56"/>
      <c r="I21" s="56"/>
      <c r="J21" s="56"/>
      <c r="K21" s="56"/>
      <c r="L21" s="56"/>
      <c r="M21" s="56"/>
      <c r="N21" s="57"/>
      <c r="O21" s="53"/>
      <c r="P21" s="53">
        <f>INT(O21*16)</f>
        <v>0</v>
      </c>
      <c r="Q21" s="58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</row>
    <row r="22" spans="1:39" s="38" customFormat="1" ht="16.5">
      <c r="A22" s="47">
        <v>16</v>
      </c>
      <c r="B22" s="48" t="s">
        <v>38</v>
      </c>
      <c r="C22" s="49">
        <f t="shared" si="1"/>
        <v>255</v>
      </c>
      <c r="D22" s="61">
        <v>228</v>
      </c>
      <c r="E22" s="62"/>
      <c r="F22" s="62"/>
      <c r="G22" s="62"/>
      <c r="H22" s="62">
        <v>27</v>
      </c>
      <c r="I22" s="62"/>
      <c r="J22" s="62"/>
      <c r="K22" s="62"/>
      <c r="L22" s="62"/>
      <c r="M22" s="62"/>
      <c r="N22" s="63"/>
      <c r="O22" s="64"/>
      <c r="P22" s="53"/>
      <c r="Q22" s="65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</row>
    <row r="23" spans="1:39" s="17" customFormat="1" ht="16.5">
      <c r="A23" s="47">
        <v>17</v>
      </c>
      <c r="B23" s="48" t="s">
        <v>39</v>
      </c>
      <c r="C23" s="49">
        <f t="shared" si="1"/>
        <v>1013</v>
      </c>
      <c r="D23" s="55">
        <v>1013</v>
      </c>
      <c r="E23" s="56"/>
      <c r="F23" s="56"/>
      <c r="G23" s="56"/>
      <c r="H23" s="56"/>
      <c r="I23" s="56"/>
      <c r="J23" s="56"/>
      <c r="K23" s="56"/>
      <c r="L23" s="56"/>
      <c r="M23" s="56"/>
      <c r="N23" s="57"/>
      <c r="O23" s="53">
        <f>400-8</f>
        <v>392</v>
      </c>
      <c r="P23" s="53">
        <f>INT(O23*16)</f>
        <v>6272</v>
      </c>
      <c r="Q23" s="58"/>
    </row>
    <row r="24" spans="1:39" s="38" customFormat="1" ht="16.5">
      <c r="A24" s="47">
        <v>18</v>
      </c>
      <c r="B24" s="48" t="s">
        <v>40</v>
      </c>
      <c r="C24" s="49">
        <f t="shared" si="1"/>
        <v>416</v>
      </c>
      <c r="D24" s="55">
        <v>177</v>
      </c>
      <c r="E24" s="56">
        <v>236</v>
      </c>
      <c r="F24" s="56"/>
      <c r="G24" s="56"/>
      <c r="H24" s="56"/>
      <c r="I24" s="56"/>
      <c r="J24" s="56">
        <v>3</v>
      </c>
      <c r="K24" s="56"/>
      <c r="L24" s="56"/>
      <c r="M24" s="56"/>
      <c r="N24" s="57"/>
      <c r="O24" s="53">
        <v>1471</v>
      </c>
      <c r="P24" s="53">
        <f>INT(O24*16)</f>
        <v>23536</v>
      </c>
      <c r="Q24" s="58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</row>
    <row r="25" spans="1:39" s="17" customFormat="1" ht="16.5">
      <c r="A25" s="47">
        <v>19</v>
      </c>
      <c r="B25" s="48" t="s">
        <v>41</v>
      </c>
      <c r="C25" s="49">
        <f t="shared" si="1"/>
        <v>251</v>
      </c>
      <c r="D25" s="55">
        <v>251</v>
      </c>
      <c r="E25" s="56"/>
      <c r="F25" s="56"/>
      <c r="G25" s="56"/>
      <c r="H25" s="56"/>
      <c r="I25" s="56"/>
      <c r="J25" s="56"/>
      <c r="K25" s="56"/>
      <c r="L25" s="56"/>
      <c r="M25" s="56"/>
      <c r="N25" s="57"/>
      <c r="O25" s="53">
        <v>539</v>
      </c>
      <c r="P25" s="53">
        <f>INT(O25*16)</f>
        <v>8624</v>
      </c>
      <c r="Q25" s="58"/>
    </row>
    <row r="26" spans="1:39" s="38" customFormat="1" ht="16.5">
      <c r="A26" s="47">
        <v>20</v>
      </c>
      <c r="B26" s="48" t="s">
        <v>42</v>
      </c>
      <c r="C26" s="49">
        <f t="shared" si="1"/>
        <v>55</v>
      </c>
      <c r="D26" s="55">
        <v>1</v>
      </c>
      <c r="E26" s="56"/>
      <c r="F26" s="56"/>
      <c r="G26" s="56"/>
      <c r="H26" s="56"/>
      <c r="I26" s="56"/>
      <c r="J26" s="56"/>
      <c r="K26" s="56"/>
      <c r="L26" s="56"/>
      <c r="M26" s="56"/>
      <c r="N26" s="57">
        <v>54</v>
      </c>
      <c r="O26" s="53">
        <v>185</v>
      </c>
      <c r="P26" s="53">
        <f>INT(O26*16)</f>
        <v>2960</v>
      </c>
      <c r="Q26" s="58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</row>
    <row r="27" spans="1:39" s="38" customFormat="1" ht="16.5">
      <c r="A27" s="47">
        <v>21</v>
      </c>
      <c r="B27" s="48" t="s">
        <v>43</v>
      </c>
      <c r="C27" s="49">
        <f t="shared" si="1"/>
        <v>346</v>
      </c>
      <c r="D27" s="55">
        <v>221</v>
      </c>
      <c r="E27" s="56"/>
      <c r="F27" s="56">
        <v>87</v>
      </c>
      <c r="G27" s="56"/>
      <c r="H27" s="56"/>
      <c r="I27" s="56"/>
      <c r="J27" s="56"/>
      <c r="K27" s="56"/>
      <c r="L27" s="56"/>
      <c r="M27" s="56">
        <v>38</v>
      </c>
      <c r="N27" s="57"/>
      <c r="O27" s="53"/>
      <c r="P27" s="59"/>
      <c r="Q27" s="58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</row>
    <row r="28" spans="1:39" s="38" customFormat="1" ht="16.5">
      <c r="A28" s="47">
        <v>22</v>
      </c>
      <c r="B28" s="48" t="s">
        <v>44</v>
      </c>
      <c r="C28" s="49">
        <f t="shared" si="1"/>
        <v>87</v>
      </c>
      <c r="D28" s="55">
        <v>87</v>
      </c>
      <c r="E28" s="56"/>
      <c r="F28" s="56"/>
      <c r="G28" s="56"/>
      <c r="H28" s="56"/>
      <c r="I28" s="56"/>
      <c r="J28" s="56"/>
      <c r="K28" s="56"/>
      <c r="L28" s="56"/>
      <c r="M28" s="56"/>
      <c r="N28" s="57"/>
      <c r="O28" s="53">
        <v>351</v>
      </c>
      <c r="P28" s="53">
        <f>INT(O28*16)</f>
        <v>5616</v>
      </c>
      <c r="Q28" s="58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</row>
    <row r="29" spans="1:39" s="38" customFormat="1" ht="16.5">
      <c r="A29" s="47">
        <v>23</v>
      </c>
      <c r="B29" s="48" t="s">
        <v>45</v>
      </c>
      <c r="C29" s="49">
        <f t="shared" si="1"/>
        <v>251</v>
      </c>
      <c r="D29" s="55">
        <v>207</v>
      </c>
      <c r="E29" s="56">
        <v>44</v>
      </c>
      <c r="F29" s="56"/>
      <c r="G29" s="56"/>
      <c r="H29" s="56"/>
      <c r="I29" s="56"/>
      <c r="J29" s="56"/>
      <c r="K29" s="56"/>
      <c r="L29" s="56"/>
      <c r="M29" s="56"/>
      <c r="N29" s="57"/>
      <c r="O29" s="53">
        <v>283</v>
      </c>
      <c r="P29" s="53">
        <f>INT(O29*16)</f>
        <v>4528</v>
      </c>
      <c r="Q29" s="58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</row>
    <row r="30" spans="1:39" s="38" customFormat="1" ht="16.5">
      <c r="A30" s="47">
        <v>24</v>
      </c>
      <c r="B30" s="48" t="s">
        <v>46</v>
      </c>
      <c r="C30" s="49">
        <f t="shared" si="1"/>
        <v>150</v>
      </c>
      <c r="D30" s="55">
        <v>143</v>
      </c>
      <c r="E30" s="56">
        <v>5</v>
      </c>
      <c r="F30" s="56"/>
      <c r="G30" s="56"/>
      <c r="H30" s="56"/>
      <c r="I30" s="56"/>
      <c r="J30" s="56"/>
      <c r="K30" s="56"/>
      <c r="L30" s="56"/>
      <c r="M30" s="56"/>
      <c r="N30" s="57">
        <v>2</v>
      </c>
      <c r="O30" s="53"/>
      <c r="P30" s="59"/>
      <c r="Q30" s="58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</row>
    <row r="31" spans="1:39" s="38" customFormat="1" ht="16.5">
      <c r="A31" s="47">
        <v>25</v>
      </c>
      <c r="B31" s="48" t="s">
        <v>47</v>
      </c>
      <c r="C31" s="49">
        <f t="shared" si="1"/>
        <v>498</v>
      </c>
      <c r="D31" s="55">
        <v>276</v>
      </c>
      <c r="E31" s="56">
        <v>222</v>
      </c>
      <c r="F31" s="56"/>
      <c r="G31" s="56"/>
      <c r="H31" s="56"/>
      <c r="I31" s="56"/>
      <c r="J31" s="56"/>
      <c r="K31" s="56"/>
      <c r="L31" s="56"/>
      <c r="M31" s="56"/>
      <c r="N31" s="57"/>
      <c r="O31" s="53">
        <f>2807-550</f>
        <v>2257</v>
      </c>
      <c r="P31" s="53">
        <f>INT(O31*16)</f>
        <v>36112</v>
      </c>
      <c r="Q31" s="58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</row>
    <row r="32" spans="1:39" s="38" customFormat="1" ht="16.5">
      <c r="A32" s="47">
        <v>26</v>
      </c>
      <c r="B32" s="48" t="s">
        <v>48</v>
      </c>
      <c r="C32" s="49">
        <f t="shared" si="1"/>
        <v>34</v>
      </c>
      <c r="D32" s="55">
        <v>33</v>
      </c>
      <c r="E32" s="56"/>
      <c r="F32" s="56">
        <v>1</v>
      </c>
      <c r="G32" s="56"/>
      <c r="H32" s="56"/>
      <c r="I32" s="56"/>
      <c r="J32" s="56"/>
      <c r="K32" s="56"/>
      <c r="L32" s="56"/>
      <c r="M32" s="56"/>
      <c r="N32" s="57"/>
      <c r="O32" s="53"/>
      <c r="P32" s="59"/>
      <c r="Q32" s="58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</row>
    <row r="33" spans="1:39" s="38" customFormat="1" ht="16.5">
      <c r="A33" s="47">
        <v>27</v>
      </c>
      <c r="B33" s="48" t="s">
        <v>49</v>
      </c>
      <c r="C33" s="49">
        <f t="shared" si="1"/>
        <v>487</v>
      </c>
      <c r="D33" s="50">
        <v>351</v>
      </c>
      <c r="E33" s="51"/>
      <c r="F33" s="51"/>
      <c r="G33" s="51"/>
      <c r="H33" s="51"/>
      <c r="I33" s="51">
        <v>136</v>
      </c>
      <c r="J33" s="51"/>
      <c r="K33" s="51"/>
      <c r="L33" s="51"/>
      <c r="M33" s="51"/>
      <c r="N33" s="52"/>
      <c r="O33" s="53">
        <v>184</v>
      </c>
      <c r="P33" s="53">
        <f>INT(O33*16)</f>
        <v>2944</v>
      </c>
      <c r="Q33" s="54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</row>
    <row r="34" spans="1:39" s="38" customFormat="1" ht="16.5">
      <c r="A34" s="47">
        <v>28</v>
      </c>
      <c r="B34" s="48" t="s">
        <v>50</v>
      </c>
      <c r="C34" s="49">
        <f t="shared" si="1"/>
        <v>73</v>
      </c>
      <c r="D34" s="55"/>
      <c r="E34" s="56"/>
      <c r="F34" s="56">
        <v>73</v>
      </c>
      <c r="G34" s="56"/>
      <c r="H34" s="56"/>
      <c r="I34" s="56"/>
      <c r="J34" s="56"/>
      <c r="K34" s="56"/>
      <c r="L34" s="56"/>
      <c r="M34" s="56"/>
      <c r="N34" s="57"/>
      <c r="O34" s="53"/>
      <c r="P34" s="59"/>
      <c r="Q34" s="58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</row>
    <row r="35" spans="1:39" s="38" customFormat="1" ht="16.5">
      <c r="A35" s="47">
        <v>29</v>
      </c>
      <c r="B35" s="48" t="s">
        <v>51</v>
      </c>
      <c r="C35" s="49">
        <f t="shared" si="1"/>
        <v>196</v>
      </c>
      <c r="D35" s="55">
        <v>196</v>
      </c>
      <c r="E35" s="56"/>
      <c r="F35" s="56"/>
      <c r="G35" s="56"/>
      <c r="H35" s="56"/>
      <c r="I35" s="56"/>
      <c r="J35" s="56"/>
      <c r="K35" s="56"/>
      <c r="L35" s="56"/>
      <c r="M35" s="56"/>
      <c r="N35" s="57"/>
      <c r="O35" s="53"/>
      <c r="P35" s="59"/>
      <c r="Q35" s="58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</row>
    <row r="36" spans="1:39" s="38" customFormat="1" ht="16.5">
      <c r="A36" s="47">
        <v>30</v>
      </c>
      <c r="B36" s="48" t="s">
        <v>52</v>
      </c>
      <c r="C36" s="49">
        <f t="shared" si="1"/>
        <v>798</v>
      </c>
      <c r="D36" s="55">
        <v>762</v>
      </c>
      <c r="E36" s="56">
        <v>3</v>
      </c>
      <c r="F36" s="56"/>
      <c r="G36" s="56">
        <v>26</v>
      </c>
      <c r="H36" s="56"/>
      <c r="I36" s="56">
        <v>7</v>
      </c>
      <c r="J36" s="56"/>
      <c r="K36" s="56"/>
      <c r="L36" s="56"/>
      <c r="M36" s="56"/>
      <c r="N36" s="57"/>
      <c r="O36" s="53">
        <f>2724-10-5.8-19</f>
        <v>2689.2</v>
      </c>
      <c r="P36" s="53">
        <f>INT(O36*16)</f>
        <v>43027</v>
      </c>
      <c r="Q36" s="58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</row>
    <row r="37" spans="1:39" s="38" customFormat="1" ht="16.5">
      <c r="A37" s="47">
        <v>31</v>
      </c>
      <c r="B37" s="48" t="s">
        <v>53</v>
      </c>
      <c r="C37" s="49">
        <f t="shared" si="1"/>
        <v>22</v>
      </c>
      <c r="D37" s="55">
        <v>22</v>
      </c>
      <c r="E37" s="56"/>
      <c r="F37" s="56"/>
      <c r="G37" s="56"/>
      <c r="H37" s="56"/>
      <c r="I37" s="56"/>
      <c r="J37" s="56"/>
      <c r="K37" s="56"/>
      <c r="L37" s="56"/>
      <c r="M37" s="56"/>
      <c r="N37" s="57"/>
      <c r="O37" s="53"/>
      <c r="P37" s="59"/>
      <c r="Q37" s="58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</row>
    <row r="38" spans="1:39" s="38" customFormat="1" ht="16.5">
      <c r="A38" s="47">
        <v>32</v>
      </c>
      <c r="B38" s="48" t="s">
        <v>54</v>
      </c>
      <c r="C38" s="49">
        <f t="shared" si="1"/>
        <v>809</v>
      </c>
      <c r="D38" s="55">
        <v>540</v>
      </c>
      <c r="E38" s="56">
        <v>267</v>
      </c>
      <c r="F38" s="56">
        <v>2</v>
      </c>
      <c r="G38" s="56"/>
      <c r="H38" s="56"/>
      <c r="I38" s="56"/>
      <c r="J38" s="56"/>
      <c r="K38" s="56"/>
      <c r="L38" s="56"/>
      <c r="M38" s="56"/>
      <c r="N38" s="57"/>
      <c r="O38" s="53">
        <v>199</v>
      </c>
      <c r="P38" s="53">
        <f>INT(O38*16)</f>
        <v>3184</v>
      </c>
      <c r="Q38" s="58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</row>
    <row r="39" spans="1:39" s="38" customFormat="1" ht="16.5">
      <c r="A39" s="47">
        <v>33</v>
      </c>
      <c r="B39" s="48" t="s">
        <v>55</v>
      </c>
      <c r="C39" s="49">
        <f t="shared" si="1"/>
        <v>201</v>
      </c>
      <c r="D39" s="55">
        <v>2</v>
      </c>
      <c r="E39" s="56"/>
      <c r="F39" s="56"/>
      <c r="G39" s="56"/>
      <c r="H39" s="56"/>
      <c r="I39" s="56">
        <v>199</v>
      </c>
      <c r="J39" s="56"/>
      <c r="K39" s="56"/>
      <c r="L39" s="56"/>
      <c r="M39" s="56"/>
      <c r="N39" s="57"/>
      <c r="O39" s="53"/>
      <c r="P39" s="59"/>
      <c r="Q39" s="58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</row>
    <row r="40" spans="1:39" s="38" customFormat="1" ht="16.5">
      <c r="A40" s="47">
        <v>34</v>
      </c>
      <c r="B40" s="48" t="s">
        <v>56</v>
      </c>
      <c r="C40" s="49">
        <f t="shared" si="1"/>
        <v>130</v>
      </c>
      <c r="D40" s="50">
        <v>130</v>
      </c>
      <c r="E40" s="56"/>
      <c r="F40" s="56"/>
      <c r="G40" s="56"/>
      <c r="H40" s="56"/>
      <c r="I40" s="56"/>
      <c r="J40" s="56"/>
      <c r="K40" s="56"/>
      <c r="L40" s="56"/>
      <c r="M40" s="56"/>
      <c r="N40" s="57"/>
      <c r="O40" s="53">
        <v>467</v>
      </c>
      <c r="P40" s="53">
        <f>INT(O40*16)</f>
        <v>7472</v>
      </c>
      <c r="Q40" s="58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</row>
    <row r="41" spans="1:39" s="38" customFormat="1" ht="16.5">
      <c r="A41" s="47">
        <v>35</v>
      </c>
      <c r="B41" s="48" t="s">
        <v>57</v>
      </c>
      <c r="C41" s="49">
        <f t="shared" si="1"/>
        <v>86</v>
      </c>
      <c r="D41" s="55">
        <v>86</v>
      </c>
      <c r="E41" s="56"/>
      <c r="F41" s="56"/>
      <c r="G41" s="56"/>
      <c r="H41" s="56"/>
      <c r="I41" s="56"/>
      <c r="J41" s="56"/>
      <c r="K41" s="56"/>
      <c r="L41" s="56"/>
      <c r="M41" s="56"/>
      <c r="N41" s="57"/>
      <c r="O41" s="53"/>
      <c r="P41" s="59"/>
      <c r="Q41" s="58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</row>
    <row r="42" spans="1:39" s="38" customFormat="1" ht="16.5">
      <c r="A42" s="47">
        <v>36</v>
      </c>
      <c r="B42" s="48" t="s">
        <v>58</v>
      </c>
      <c r="C42" s="49">
        <f t="shared" si="1"/>
        <v>208</v>
      </c>
      <c r="D42" s="55">
        <v>5</v>
      </c>
      <c r="E42" s="56"/>
      <c r="F42" s="56"/>
      <c r="G42" s="56"/>
      <c r="H42" s="56">
        <v>203</v>
      </c>
      <c r="I42" s="56"/>
      <c r="J42" s="56"/>
      <c r="K42" s="56"/>
      <c r="L42" s="56"/>
      <c r="M42" s="56"/>
      <c r="N42" s="57"/>
      <c r="O42" s="53"/>
      <c r="P42" s="59"/>
      <c r="Q42" s="58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</row>
    <row r="43" spans="1:39" s="38" customFormat="1" ht="16.5">
      <c r="A43" s="47">
        <v>37</v>
      </c>
      <c r="B43" s="48" t="s">
        <v>59</v>
      </c>
      <c r="C43" s="49">
        <f t="shared" si="1"/>
        <v>88</v>
      </c>
      <c r="D43" s="55">
        <v>4</v>
      </c>
      <c r="E43" s="56">
        <v>33</v>
      </c>
      <c r="F43" s="56">
        <v>51</v>
      </c>
      <c r="G43" s="56"/>
      <c r="H43" s="56"/>
      <c r="I43" s="56"/>
      <c r="J43" s="56"/>
      <c r="K43" s="56"/>
      <c r="L43" s="56"/>
      <c r="M43" s="56"/>
      <c r="N43" s="57"/>
      <c r="O43" s="53"/>
      <c r="P43" s="59"/>
      <c r="Q43" s="58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</row>
    <row r="44" spans="1:39" s="38" customFormat="1" ht="16.5">
      <c r="A44" s="47">
        <v>38</v>
      </c>
      <c r="B44" s="48" t="s">
        <v>60</v>
      </c>
      <c r="C44" s="49">
        <f t="shared" si="1"/>
        <v>311</v>
      </c>
      <c r="D44" s="55">
        <v>187</v>
      </c>
      <c r="E44" s="51"/>
      <c r="F44" s="51"/>
      <c r="G44" s="51"/>
      <c r="H44" s="51"/>
      <c r="I44" s="51">
        <v>124</v>
      </c>
      <c r="J44" s="51"/>
      <c r="K44" s="51"/>
      <c r="L44" s="51"/>
      <c r="M44" s="51"/>
      <c r="N44" s="52"/>
      <c r="O44" s="53"/>
      <c r="P44" s="53"/>
      <c r="Q44" s="54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</row>
    <row r="45" spans="1:39" s="38" customFormat="1" ht="16.5">
      <c r="A45" s="47">
        <v>39</v>
      </c>
      <c r="B45" s="48" t="s">
        <v>61</v>
      </c>
      <c r="C45" s="49">
        <f t="shared" si="1"/>
        <v>57</v>
      </c>
      <c r="D45" s="55">
        <v>57</v>
      </c>
      <c r="E45" s="56"/>
      <c r="F45" s="56"/>
      <c r="G45" s="56"/>
      <c r="H45" s="56"/>
      <c r="I45" s="56"/>
      <c r="J45" s="56"/>
      <c r="K45" s="56"/>
      <c r="L45" s="56"/>
      <c r="M45" s="56"/>
      <c r="N45" s="57"/>
      <c r="O45" s="53"/>
      <c r="P45" s="59"/>
      <c r="Q45" s="58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</row>
    <row r="46" spans="1:39" s="38" customFormat="1" ht="16.5">
      <c r="A46" s="47">
        <v>40</v>
      </c>
      <c r="B46" s="48" t="s">
        <v>62</v>
      </c>
      <c r="C46" s="49">
        <f t="shared" si="1"/>
        <v>386</v>
      </c>
      <c r="D46" s="55">
        <v>383</v>
      </c>
      <c r="E46" s="56">
        <v>3</v>
      </c>
      <c r="F46" s="56"/>
      <c r="G46" s="56"/>
      <c r="H46" s="56"/>
      <c r="I46" s="56"/>
      <c r="J46" s="56"/>
      <c r="K46" s="56"/>
      <c r="L46" s="56"/>
      <c r="M46" s="56"/>
      <c r="N46" s="57"/>
      <c r="O46" s="53">
        <f>769-3.7</f>
        <v>765.3</v>
      </c>
      <c r="P46" s="53">
        <f>INT(O46*16)</f>
        <v>12244</v>
      </c>
      <c r="Q46" s="58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</row>
    <row r="47" spans="1:39" s="38" customFormat="1" ht="16.5">
      <c r="A47" s="47">
        <v>41</v>
      </c>
      <c r="B47" s="48" t="s">
        <v>63</v>
      </c>
      <c r="C47" s="49">
        <f t="shared" si="1"/>
        <v>102</v>
      </c>
      <c r="D47" s="55"/>
      <c r="E47" s="56"/>
      <c r="F47" s="56"/>
      <c r="G47" s="56"/>
      <c r="H47" s="56">
        <v>102</v>
      </c>
      <c r="I47" s="56"/>
      <c r="J47" s="56"/>
      <c r="K47" s="56"/>
      <c r="L47" s="56"/>
      <c r="M47" s="56"/>
      <c r="N47" s="57"/>
      <c r="O47" s="53"/>
      <c r="P47" s="59"/>
      <c r="Q47" s="58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</row>
    <row r="48" spans="1:39" s="38" customFormat="1" ht="16.5">
      <c r="A48" s="47">
        <v>42</v>
      </c>
      <c r="B48" s="48" t="s">
        <v>64</v>
      </c>
      <c r="C48" s="49">
        <f t="shared" si="1"/>
        <v>84</v>
      </c>
      <c r="D48" s="55">
        <v>84</v>
      </c>
      <c r="E48" s="56"/>
      <c r="F48" s="56"/>
      <c r="G48" s="56"/>
      <c r="H48" s="56"/>
      <c r="I48" s="56"/>
      <c r="J48" s="56"/>
      <c r="K48" s="56"/>
      <c r="L48" s="56"/>
      <c r="M48" s="56"/>
      <c r="N48" s="57"/>
      <c r="O48" s="53"/>
      <c r="P48" s="59"/>
      <c r="Q48" s="58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</row>
    <row r="49" spans="1:39" s="17" customFormat="1" ht="16.5">
      <c r="A49" s="47">
        <v>43</v>
      </c>
      <c r="B49" s="48" t="s">
        <v>65</v>
      </c>
      <c r="C49" s="49">
        <f t="shared" si="1"/>
        <v>55</v>
      </c>
      <c r="D49" s="55">
        <v>55</v>
      </c>
      <c r="E49" s="56"/>
      <c r="F49" s="56"/>
      <c r="G49" s="56"/>
      <c r="H49" s="56"/>
      <c r="I49" s="56"/>
      <c r="J49" s="56"/>
      <c r="K49" s="56"/>
      <c r="L49" s="56"/>
      <c r="M49" s="56"/>
      <c r="N49" s="57"/>
      <c r="O49" s="53"/>
      <c r="P49" s="59"/>
      <c r="Q49" s="58"/>
    </row>
    <row r="50" spans="1:39" s="38" customFormat="1" ht="16.5">
      <c r="A50" s="47">
        <v>44</v>
      </c>
      <c r="B50" s="48" t="s">
        <v>66</v>
      </c>
      <c r="C50" s="49">
        <f t="shared" si="1"/>
        <v>165</v>
      </c>
      <c r="D50" s="55">
        <v>82</v>
      </c>
      <c r="E50" s="56">
        <v>49</v>
      </c>
      <c r="F50" s="56"/>
      <c r="G50" s="56"/>
      <c r="H50" s="56"/>
      <c r="I50" s="56"/>
      <c r="J50" s="56"/>
      <c r="K50" s="56"/>
      <c r="L50" s="56"/>
      <c r="M50" s="56"/>
      <c r="N50" s="57">
        <v>34</v>
      </c>
      <c r="O50" s="53">
        <v>233</v>
      </c>
      <c r="P50" s="53">
        <f>INT(O50*16)</f>
        <v>3728</v>
      </c>
      <c r="Q50" s="58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</row>
    <row r="51" spans="1:39" s="38" customFormat="1" ht="16.5">
      <c r="A51" s="47">
        <v>45</v>
      </c>
      <c r="B51" s="48" t="s">
        <v>67</v>
      </c>
      <c r="C51" s="49">
        <f t="shared" si="1"/>
        <v>495</v>
      </c>
      <c r="D51" s="55">
        <v>495</v>
      </c>
      <c r="E51" s="56"/>
      <c r="F51" s="56"/>
      <c r="G51" s="56"/>
      <c r="H51" s="56"/>
      <c r="I51" s="56"/>
      <c r="J51" s="56"/>
      <c r="K51" s="56"/>
      <c r="L51" s="56"/>
      <c r="M51" s="56"/>
      <c r="N51" s="57"/>
      <c r="O51" s="53"/>
      <c r="P51" s="59"/>
      <c r="Q51" s="58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</row>
    <row r="52" spans="1:39" s="38" customFormat="1" ht="16.5">
      <c r="A52" s="47">
        <v>46</v>
      </c>
      <c r="B52" s="48" t="s">
        <v>68</v>
      </c>
      <c r="C52" s="49">
        <f t="shared" si="1"/>
        <v>52</v>
      </c>
      <c r="D52" s="55">
        <v>52</v>
      </c>
      <c r="E52" s="56"/>
      <c r="F52" s="56"/>
      <c r="G52" s="56"/>
      <c r="H52" s="56"/>
      <c r="I52" s="56"/>
      <c r="J52" s="56"/>
      <c r="K52" s="56"/>
      <c r="L52" s="56"/>
      <c r="M52" s="56"/>
      <c r="N52" s="57"/>
      <c r="O52" s="53"/>
      <c r="P52" s="59"/>
      <c r="Q52" s="58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</row>
    <row r="53" spans="1:39" s="38" customFormat="1" ht="20.25" customHeight="1">
      <c r="A53" s="47">
        <v>47</v>
      </c>
      <c r="B53" s="66" t="s">
        <v>69</v>
      </c>
      <c r="C53" s="49">
        <f t="shared" si="1"/>
        <v>536</v>
      </c>
      <c r="D53" s="55">
        <v>317</v>
      </c>
      <c r="E53" s="56"/>
      <c r="F53" s="56"/>
      <c r="G53" s="56"/>
      <c r="H53" s="56"/>
      <c r="I53" s="56">
        <v>219</v>
      </c>
      <c r="J53" s="56"/>
      <c r="K53" s="56"/>
      <c r="L53" s="56"/>
      <c r="M53" s="56"/>
      <c r="N53" s="57"/>
      <c r="O53" s="53"/>
      <c r="P53" s="59"/>
      <c r="Q53" s="58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</row>
    <row r="54" spans="1:39" s="38" customFormat="1" ht="16.5">
      <c r="A54" s="47">
        <v>48</v>
      </c>
      <c r="B54" s="48" t="s">
        <v>70</v>
      </c>
      <c r="C54" s="49">
        <f t="shared" si="1"/>
        <v>354</v>
      </c>
      <c r="D54" s="55"/>
      <c r="E54" s="56"/>
      <c r="F54" s="56"/>
      <c r="G54" s="56"/>
      <c r="H54" s="56">
        <v>354</v>
      </c>
      <c r="I54" s="56"/>
      <c r="J54" s="56"/>
      <c r="K54" s="56"/>
      <c r="L54" s="56"/>
      <c r="M54" s="56"/>
      <c r="N54" s="57"/>
      <c r="O54" s="53"/>
      <c r="P54" s="59"/>
      <c r="Q54" s="58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</row>
    <row r="55" spans="1:39" s="38" customFormat="1" ht="16.5">
      <c r="A55" s="47">
        <v>49</v>
      </c>
      <c r="B55" s="48" t="s">
        <v>71</v>
      </c>
      <c r="C55" s="49">
        <f t="shared" si="1"/>
        <v>213</v>
      </c>
      <c r="D55" s="55"/>
      <c r="E55" s="56"/>
      <c r="F55" s="56"/>
      <c r="G55" s="56"/>
      <c r="H55" s="56">
        <v>75</v>
      </c>
      <c r="I55" s="56">
        <v>138</v>
      </c>
      <c r="J55" s="56"/>
      <c r="K55" s="56"/>
      <c r="L55" s="56"/>
      <c r="M55" s="56"/>
      <c r="N55" s="57"/>
      <c r="O55" s="53"/>
      <c r="P55" s="59"/>
      <c r="Q55" s="58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</row>
    <row r="56" spans="1:39" s="38" customFormat="1" ht="17.25" thickBot="1">
      <c r="A56" s="67">
        <v>50</v>
      </c>
      <c r="B56" s="68" t="s">
        <v>72</v>
      </c>
      <c r="C56" s="69">
        <f t="shared" si="1"/>
        <v>479</v>
      </c>
      <c r="D56" s="70" t="s">
        <v>73</v>
      </c>
      <c r="E56" s="71">
        <v>377</v>
      </c>
      <c r="F56" s="71"/>
      <c r="G56" s="71"/>
      <c r="H56" s="71">
        <v>102</v>
      </c>
      <c r="I56" s="71"/>
      <c r="J56" s="71"/>
      <c r="K56" s="71"/>
      <c r="L56" s="71"/>
      <c r="M56" s="71"/>
      <c r="N56" s="72"/>
      <c r="O56" s="73">
        <f>1211-2-6.5</f>
        <v>1202.5</v>
      </c>
      <c r="P56" s="74">
        <f>INT(O56*16)</f>
        <v>19240</v>
      </c>
      <c r="Q56" s="75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</row>
    <row r="57" spans="1:39">
      <c r="C57" s="76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</row>
  </sheetData>
  <mergeCells count="19">
    <mergeCell ref="O3:P3"/>
    <mergeCell ref="Q3:Q4"/>
    <mergeCell ref="A5:A6"/>
    <mergeCell ref="I3:I4"/>
    <mergeCell ref="J3:J4"/>
    <mergeCell ref="K3:K4"/>
    <mergeCell ref="L3:L4"/>
    <mergeCell ref="M3:M4"/>
    <mergeCell ref="N3:N4"/>
    <mergeCell ref="A1:Q1"/>
    <mergeCell ref="N2:O2"/>
    <mergeCell ref="A3:A4"/>
    <mergeCell ref="B3:B4"/>
    <mergeCell ref="C3:C4"/>
    <mergeCell ref="D3:D4"/>
    <mergeCell ref="E3:E4"/>
    <mergeCell ref="F3:F4"/>
    <mergeCell ref="G3:G4"/>
    <mergeCell ref="H3:H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2014-03-12T06:52:02Z</dcterms:created>
  <dcterms:modified xsi:type="dcterms:W3CDTF">2014-03-12T06:52:36Z</dcterms:modified>
</cp:coreProperties>
</file>